
<file path=[Content_Types].xml><?xml version="1.0" encoding="utf-8"?>
<Types xmlns="http://schemas.openxmlformats.org/package/2006/content-types">
  <Default Extension="vml" ContentType="application/vnd.openxmlformats-officedocument.vmlDrawing"/>
  <Default Extension="docx" ContentType="application/vnd.openxmlformats-officedocument.wordprocessingml.document"/>
  <Default Extension="jpeg" ContentType="image/jpeg"/>
  <Default Extension="JPG" ContentType="image/.jp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30"/>
  </bookViews>
  <sheets>
    <sheet name="科研利用申請書（様式2）" sheetId="7" r:id="rId1"/>
    <sheet name="（共同実験室用）" sheetId="11" r:id="rId2"/>
    <sheet name="リスト" sheetId="2" r:id="rId3"/>
    <sheet name="Sheet1" sheetId="6" r:id="rId4"/>
  </sheets>
  <definedNames>
    <definedName name="_xlnm.Print_Area" localSheetId="0">'科研利用申請書（様式2）'!$A$1:$C$29</definedName>
  </definedNames>
  <calcPr calcId="144525"/>
</workbook>
</file>

<file path=xl/sharedStrings.xml><?xml version="1.0" encoding="utf-8"?>
<sst xmlns="http://schemas.openxmlformats.org/spreadsheetml/2006/main" count="150" uniqueCount="125">
  <si>
    <t>原則メールでの受付となります　　送付先　　</t>
  </si>
  <si>
    <t>kyoumed@okayama-u.ac.jp</t>
  </si>
  <si>
    <t>申請書専用メールアドレスです　添付で送付をお願いします</t>
  </si>
  <si>
    <t>注）共同実験室 利用申込書（様式１）の事前の提出が必ず必要です。ご確認ください。
原則として申請書提出の翌月からの使用可能となります。
※料金集計後の支払い経費の変更は出来ませんのでご注意ください。</t>
  </si>
  <si>
    <t>科研費専用</t>
  </si>
  <si>
    <t>記入、及び選択してください</t>
  </si>
  <si>
    <t>その他の場合等</t>
  </si>
  <si>
    <t>所属学部等</t>
  </si>
  <si>
    <t>選択してください</t>
  </si>
  <si>
    <t>プルダウン入力してください。その他の場合はC欄に記載をお願いします</t>
  </si>
  <si>
    <t>こちらの都合で医歯薬ではなく、旧　医学部・歯学部・薬学部と分けさせてい頂いております</t>
  </si>
  <si>
    <t>学科・教室名（分野名）</t>
  </si>
  <si>
    <t>システムに登録する関係上省略・加筆のお願いをする場合があります</t>
  </si>
  <si>
    <t>鹿田/津島</t>
  </si>
  <si>
    <t>支払責任者</t>
  </si>
  <si>
    <t>CFPOU登録なし</t>
  </si>
  <si>
    <r>
      <rPr>
        <sz val="11"/>
        <color theme="1"/>
        <rFont val="ＭＳ Ｐゴシック"/>
        <charset val="128"/>
        <scheme val="minor"/>
      </rPr>
      <t xml:space="preserve">科研代表者（分担者）　Web入力での所管名称を参照してください
</t>
    </r>
    <r>
      <rPr>
        <sz val="11"/>
        <color rgb="FFFF0000"/>
        <rFont val="ＭＳ Ｐゴシック"/>
        <charset val="128"/>
        <scheme val="minor"/>
      </rPr>
      <t>分担の場合はこちらに分担者名を入力してください</t>
    </r>
  </si>
  <si>
    <t>支払い責任者の方をCFPOUに登録済みの場合はCFPOU登録ありを選択してください</t>
  </si>
  <si>
    <t>代表者メールアドレス</t>
  </si>
  <si>
    <t>同じ責任者名で同時に複数科研は使用できません。
次の科研を申請する場合は前の科研を取り下げてください。</t>
  </si>
  <si>
    <t>代表者内線</t>
  </si>
  <si>
    <t>（分担の場合）科研代表者名と所属</t>
  </si>
  <si>
    <r>
      <rPr>
        <sz val="11"/>
        <color rgb="FFFF0000"/>
        <rFont val="ＭＳ Ｐゴシック"/>
        <charset val="128"/>
        <scheme val="minor"/>
      </rPr>
      <t>支払責任者が分担者の場合のみ</t>
    </r>
    <r>
      <rPr>
        <sz val="11"/>
        <color theme="1"/>
        <rFont val="ＭＳ Ｐゴシック"/>
        <charset val="128"/>
        <scheme val="minor"/>
      </rPr>
      <t>、科研代表者名+所属の記載をお願いします</t>
    </r>
  </si>
  <si>
    <t>研究課題</t>
  </si>
  <si>
    <t>研究種目</t>
  </si>
  <si>
    <t>ブロジェクトコード（基金・補助金）</t>
  </si>
  <si>
    <t>基金もしくは補助金かをプルダウン入力してください</t>
  </si>
  <si>
    <t>採択期間</t>
  </si>
  <si>
    <t>採択開始日を入力してください。</t>
  </si>
  <si>
    <t>採択終了日を入力してください。</t>
  </si>
  <si>
    <r>
      <rPr>
        <sz val="11"/>
        <color theme="1"/>
        <rFont val="ＭＳ Ｐゴシック"/>
        <charset val="128"/>
        <scheme val="minor"/>
      </rPr>
      <t>採択開始日、終了日(</t>
    </r>
    <r>
      <rPr>
        <sz val="11"/>
        <color rgb="FFFF0000"/>
        <rFont val="ＭＳ Ｐゴシック"/>
        <charset val="128"/>
        <scheme val="minor"/>
      </rPr>
      <t>yyyy/mm/dd</t>
    </r>
    <r>
      <rPr>
        <sz val="11"/>
        <color theme="1"/>
        <rFont val="ＭＳ Ｐゴシック"/>
        <charset val="128"/>
        <scheme val="minor"/>
      </rPr>
      <t>)を上書きしてください。　※3　</t>
    </r>
  </si>
  <si>
    <t>採択終了日が入っていないと期間終了日の2月は選択できません</t>
  </si>
  <si>
    <t>使用期間　開始日</t>
  </si>
  <si>
    <r>
      <rPr>
        <sz val="10"/>
        <rFont val="ＭＳ Ｐゴシック"/>
        <charset val="128"/>
        <scheme val="minor"/>
      </rPr>
      <t>新規は内定月から使用可</t>
    </r>
    <r>
      <rPr>
        <b/>
        <sz val="10"/>
        <color rgb="FFFF0000"/>
        <rFont val="ＭＳ Ｐゴシック"/>
        <charset val="128"/>
        <scheme val="minor"/>
      </rPr>
      <t xml:space="preserve">
</t>
    </r>
    <r>
      <rPr>
        <b/>
        <sz val="10"/>
        <rFont val="ＭＳ Ｐゴシック"/>
        <charset val="128"/>
        <scheme val="minor"/>
      </rPr>
      <t>補助金、</t>
    </r>
    <r>
      <rPr>
        <sz val="10"/>
        <rFont val="ＭＳ Ｐゴシック"/>
        <charset val="128"/>
        <scheme val="minor"/>
      </rPr>
      <t>及び</t>
    </r>
    <r>
      <rPr>
        <b/>
        <sz val="10"/>
        <rFont val="ＭＳ Ｐゴシック"/>
        <charset val="128"/>
        <scheme val="minor"/>
      </rPr>
      <t>基金最終年度は　</t>
    </r>
    <r>
      <rPr>
        <b/>
        <sz val="10"/>
        <color rgb="FFFF0000"/>
        <rFont val="ＭＳ Ｐゴシック"/>
        <charset val="128"/>
        <scheme val="minor"/>
      </rPr>
      <t>12月まで</t>
    </r>
    <r>
      <rPr>
        <b/>
        <sz val="10"/>
        <rFont val="ＭＳ Ｐゴシック"/>
        <charset val="128"/>
        <scheme val="minor"/>
      </rPr>
      <t xml:space="preserve">
</t>
    </r>
    <r>
      <rPr>
        <b/>
        <sz val="10"/>
        <color rgb="FFFF0000"/>
        <rFont val="ＭＳ Ｐゴシック"/>
        <charset val="128"/>
        <scheme val="minor"/>
      </rPr>
      <t>基金　継続</t>
    </r>
    <r>
      <rPr>
        <b/>
        <sz val="10"/>
        <rFont val="ＭＳ Ｐゴシック"/>
        <charset val="128"/>
        <scheme val="minor"/>
      </rPr>
      <t>途中の場合は　</t>
    </r>
    <r>
      <rPr>
        <b/>
        <sz val="10"/>
        <color rgb="FFFF0000"/>
        <rFont val="ＭＳ Ｐゴシック"/>
        <charset val="128"/>
        <scheme val="minor"/>
      </rPr>
      <t>２月まで</t>
    </r>
  </si>
  <si>
    <t>基本的に申込日以前は無効です</t>
  </si>
  <si>
    <t>使用期間　終了日</t>
  </si>
  <si>
    <t>教室員全員適用の有無</t>
  </si>
  <si>
    <t>無</t>
  </si>
  <si>
    <r>
      <rPr>
        <b/>
        <sz val="9"/>
        <color rgb="FFFF0000"/>
        <rFont val="ＭＳ 明朝"/>
        <charset val="128"/>
      </rPr>
      <t>有　</t>
    </r>
    <r>
      <rPr>
        <sz val="9"/>
        <rFont val="ＭＳ 明朝"/>
        <charset val="128"/>
      </rPr>
      <t>講座</t>
    </r>
    <r>
      <rPr>
        <sz val="9"/>
        <color theme="1"/>
        <rFont val="ＭＳ 明朝"/>
        <charset val="128"/>
      </rPr>
      <t xml:space="preserve">内すべての使用を科研適用（１講座から科研１件のみ申請となります）　
</t>
    </r>
    <r>
      <rPr>
        <b/>
        <sz val="9"/>
        <color rgb="FFFF0000"/>
        <rFont val="ＭＳ 明朝"/>
        <charset val="128"/>
      </rPr>
      <t>無　</t>
    </r>
    <r>
      <rPr>
        <sz val="9"/>
        <color theme="1"/>
        <rFont val="ＭＳ 明朝"/>
        <charset val="128"/>
      </rPr>
      <t>使用簿に代表者名記載時のみ適用（必ず使用簿に支払責任者の記載が必須）</t>
    </r>
  </si>
  <si>
    <t>使用機器</t>
  </si>
  <si>
    <t>共同実験室全機器</t>
  </si>
  <si>
    <t>上記、申込み経費にて
支払い不能の場合支払経費</t>
  </si>
  <si>
    <t>残高不足の場合は様式１記載の経費へ振替となります</t>
  </si>
  <si>
    <t>事務担当者名</t>
  </si>
  <si>
    <t>使用料その他の連絡窓口になります</t>
  </si>
  <si>
    <t>事務担当者の方をCFPOUに登録済みの場合はCFPOU登録ありを選択してください</t>
  </si>
  <si>
    <t>学科・教室名・部署名等</t>
  </si>
  <si>
    <t>内線</t>
  </si>
  <si>
    <t>PHS、携帯等の追記もあればC欄へお願いします</t>
  </si>
  <si>
    <t>メールアドレス</t>
  </si>
  <si>
    <t>明細を送付するアドレスです</t>
  </si>
  <si>
    <r>
      <rPr>
        <sz val="10"/>
        <color theme="1"/>
        <rFont val="ＭＳ Ｐゴシック"/>
        <charset val="128"/>
        <scheme val="minor"/>
      </rPr>
      <t>アドレス登録はお一人のみ　複数登録は不可
利用があった場合</t>
    </r>
    <r>
      <rPr>
        <b/>
        <sz val="10"/>
        <color rgb="FFFF0000"/>
        <rFont val="ＭＳ Ｐゴシック"/>
        <charset val="128"/>
        <scheme val="minor"/>
      </rPr>
      <t>月初に明細を送付します</t>
    </r>
  </si>
  <si>
    <t>申込年月日</t>
  </si>
  <si>
    <t>※　科研費で分担者単位での申し込みの場合は、代表者名及び所属の記載もしてください
※２ 申込み経費にて支払い不能の場合は、教室付経費（運営交付金、講座付寄附金）支払いとなるためです。
※３ 使用期間　申込みの翌月から12月まで
※４ ただし、基金化経費の適応期間は申込の翌月～2月迄（最終年度は12月迄）
 【基金研究種目】基盤研究©、挑戦的研究（開拓・萌芽）、若手研究(B)
 若手研究、研究活動スタート支援、国際共同研究加速基金　等
 基金化されていない場合及び、補助金使用の場合は12月末までとなります。
その他、詳細については、共同実験室　受付迄（内7472）
※５ 補助金と基金でプロジェクトコード番号が異なります。　Web画面もしくは会計グループでご確認ください
※料金明細は月締めごとに送付いたしますが、経費の内部取引は原則１ヶ月毎（但し4月から6月のみ四半期）に行われます。
　具体的な振替時期についてはそれぞれの担当会計グループへ直接お問い合わせください。
※期間途中、科研費での使用を中止する場合は、事前に共同実験室　受付（7472）まで、連絡をお願いします
※送付先　共同実験室 　kyoumed@okayama-u.ac.jp (申請書提出専用メール）</t>
  </si>
  <si>
    <t>予算コードについては財務会計システムを参照ください</t>
  </si>
  <si>
    <t>備考　</t>
  </si>
  <si>
    <t>その他連絡事項がありましたら記載してください</t>
  </si>
  <si>
    <r>
      <rPr>
        <sz val="9"/>
        <color theme="1"/>
        <rFont val="ＭＳ Ｐゴシック"/>
        <charset val="128"/>
        <scheme val="minor"/>
      </rPr>
      <t>問合先　岡山大学医学部 共同実験室　　　〒700-0914　岡山市北区鹿田町2-5-1
Tel 086-235-7472　Fax 086-235-7483　　Mail　ktamaru@md.okayama-u.ac.jp（田丸）　
HP　http://www.okayama-u.ac.jp/user/cr</t>
    </r>
    <r>
      <rPr>
        <b/>
        <sz val="9"/>
        <color theme="1"/>
        <rFont val="ＭＳ Ｐゴシック"/>
        <charset val="128"/>
        <scheme val="minor"/>
      </rPr>
      <t>l/</t>
    </r>
  </si>
  <si>
    <t>※機器使用時の使用簿記載について　記載例</t>
  </si>
  <si>
    <t>CFPOUとは</t>
  </si>
  <si>
    <t>岡山大学が移行を薦めている機器共用ポータルシステムです</t>
  </si>
  <si>
    <t>https://fspp.kikibun.okayama-u.ac.jp/</t>
  </si>
  <si>
    <t>学部</t>
  </si>
  <si>
    <t>不明項目1</t>
  </si>
  <si>
    <t>教室名</t>
  </si>
  <si>
    <t>代表者名</t>
  </si>
  <si>
    <t>分担者名</t>
  </si>
  <si>
    <t>所属</t>
  </si>
  <si>
    <t>開始日</t>
  </si>
  <si>
    <t>終了予定</t>
  </si>
  <si>
    <t>文・厚</t>
  </si>
  <si>
    <t>研究種目名</t>
  </si>
  <si>
    <t>プロジェクトコード（課題場号）</t>
  </si>
  <si>
    <t>担当者</t>
  </si>
  <si>
    <t>アドレス</t>
  </si>
  <si>
    <t>全員適用</t>
  </si>
  <si>
    <t>備考</t>
  </si>
  <si>
    <t>申込日</t>
  </si>
  <si>
    <t>ファイル名</t>
  </si>
  <si>
    <t>文</t>
  </si>
  <si>
    <t>教室員全員</t>
  </si>
  <si>
    <t>リスト!$K$5:$K$13</t>
  </si>
  <si>
    <t>医学部</t>
  </si>
  <si>
    <t>鹿田</t>
  </si>
  <si>
    <t>運営交付金</t>
  </si>
  <si>
    <t>個人申込み</t>
  </si>
  <si>
    <t>その他</t>
  </si>
  <si>
    <t>有</t>
  </si>
  <si>
    <t>基盤研究（Ａ）</t>
  </si>
  <si>
    <t>受託研究</t>
  </si>
  <si>
    <t>基金</t>
  </si>
  <si>
    <t>歯学部</t>
  </si>
  <si>
    <t>津島</t>
  </si>
  <si>
    <t>教室付寄付金</t>
  </si>
  <si>
    <t>基盤研究（Ｂ）</t>
  </si>
  <si>
    <t>共同研究</t>
  </si>
  <si>
    <t>補助金</t>
  </si>
  <si>
    <t>右記の講座の運営交付金・講座付寄付金</t>
  </si>
  <si>
    <t>薬学部</t>
  </si>
  <si>
    <t>間接経費</t>
  </si>
  <si>
    <t>基盤研究（Ｃ）</t>
  </si>
  <si>
    <t>医・病院</t>
  </si>
  <si>
    <t>若手研究</t>
  </si>
  <si>
    <t>受託事業</t>
  </si>
  <si>
    <t>歯・病院</t>
  </si>
  <si>
    <t>研究活動スタート支援</t>
  </si>
  <si>
    <t>特別配分</t>
  </si>
  <si>
    <t>保健学</t>
  </si>
  <si>
    <t>挑戦的研究（萌芽）</t>
  </si>
  <si>
    <t>工学部</t>
  </si>
  <si>
    <t>挑戦的研究（開拓）</t>
  </si>
  <si>
    <t>個別寄付金</t>
  </si>
  <si>
    <t>理学部</t>
  </si>
  <si>
    <t>国際共同研究加速基金</t>
  </si>
  <si>
    <t>農学部</t>
  </si>
  <si>
    <t>国際共同研究強化</t>
  </si>
  <si>
    <t>自然系</t>
  </si>
  <si>
    <t>海外連携研究</t>
  </si>
  <si>
    <t>環境理工学部</t>
  </si>
  <si>
    <t>学術変革領域研究(A)</t>
  </si>
  <si>
    <t>教育学部</t>
  </si>
  <si>
    <t>学術変革領域研究(B)</t>
  </si>
  <si>
    <t>文学部</t>
  </si>
  <si>
    <t>新学術領域研究</t>
  </si>
  <si>
    <t>特別研究員奨励費</t>
  </si>
</sst>
</file>

<file path=xl/styles.xml><?xml version="1.0" encoding="utf-8"?>
<styleSheet xmlns="http://schemas.openxmlformats.org/spreadsheetml/2006/main">
  <numFmts count="12">
    <numFmt numFmtId="176" formatCode="_-&quot;\&quot;* #,##0.00_-\ ;\-&quot;\&quot;* #,##0.00_-\ ;_-&quot;\&quot;* &quot;-&quot;??_-\ ;_-@_-"/>
    <numFmt numFmtId="177" formatCode="_-&quot;\&quot;* #,##0_-\ ;\-&quot;\&quot;* #,##0_-\ ;_-&quot;\&quot;* &quot;-&quot;??_-\ ;_-@_-"/>
    <numFmt numFmtId="43" formatCode="_ * #,##0.00_ ;_ * \-#,##0.00_ ;_ * &quot;-&quot;??_ ;_ @_ "/>
    <numFmt numFmtId="178" formatCode="_ * #,##0_ ;_ * \-#,##0_ ;_ * &quot;-&quot;??_ ;_ @_ "/>
    <numFmt numFmtId="6" formatCode="&quot;\&quot;#,##0;[Red]&quot;\&quot;\-#,##0"/>
    <numFmt numFmtId="179" formatCode="yyyy/m/d;@"/>
    <numFmt numFmtId="180" formatCode="m&quot;月&quot;d&quot;日&quot;;@"/>
    <numFmt numFmtId="181" formatCode="m/d"/>
    <numFmt numFmtId="182" formatCode="m/d;@"/>
    <numFmt numFmtId="183" formatCode="yyyy&quot;年&quot;m&quot;月&quot;d&quot;日&quot;;@"/>
    <numFmt numFmtId="184" formatCode="0;\-0;;@"/>
    <numFmt numFmtId="185" formatCode="[$-F800]dddd\,\ mmmm\ dd\,\ yyyy"/>
  </numFmts>
  <fonts count="59">
    <font>
      <sz val="11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0.5"/>
      <color theme="1"/>
      <name val="ＭＳ 明朝"/>
      <charset val="128"/>
    </font>
    <font>
      <sz val="10"/>
      <color theme="1"/>
      <name val="ＭＳ 明朝"/>
      <charset val="128"/>
    </font>
    <font>
      <sz val="7"/>
      <name val="ＭＳ ゴシック"/>
      <charset val="128"/>
    </font>
    <font>
      <sz val="8"/>
      <name val="ＭＳ ゴシック"/>
      <charset val="128"/>
    </font>
    <font>
      <sz val="9"/>
      <name val="ＭＳ Ｐゴシック"/>
      <charset val="128"/>
    </font>
    <font>
      <sz val="10"/>
      <name val="ＭＳ ゴシック"/>
      <charset val="128"/>
    </font>
    <font>
      <sz val="14"/>
      <color theme="1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i/>
      <sz val="11"/>
      <color theme="1"/>
      <name val="ＭＳ Ｐ明朝"/>
      <charset val="128"/>
    </font>
    <font>
      <u/>
      <sz val="11"/>
      <color theme="10"/>
      <name val="ＭＳ Ｐゴシック"/>
      <charset val="128"/>
      <scheme val="minor"/>
    </font>
    <font>
      <b/>
      <sz val="18"/>
      <color theme="1"/>
      <name val="HG丸ｺﾞｼｯｸM-PRO"/>
      <charset val="128"/>
    </font>
    <font>
      <b/>
      <sz val="14"/>
      <color theme="1"/>
      <name val="HG丸ｺﾞｼｯｸM-PRO"/>
      <charset val="128"/>
    </font>
    <font>
      <b/>
      <sz val="9"/>
      <color rgb="FFFF0000"/>
      <name val="ＭＳ 明朝"/>
      <charset val="128"/>
    </font>
    <font>
      <b/>
      <sz val="14"/>
      <color theme="1"/>
      <name val="ＭＳ 明朝"/>
      <charset val="128"/>
    </font>
    <font>
      <b/>
      <sz val="11"/>
      <color theme="1"/>
      <name val="ＭＳ 明朝"/>
      <charset val="128"/>
    </font>
    <font>
      <sz val="11"/>
      <color rgb="FFFF0000"/>
      <name val="ＭＳ Ｐゴシック"/>
      <charset val="128"/>
      <scheme val="minor"/>
    </font>
    <font>
      <sz val="10"/>
      <name val="ＭＳ Ｐゴシック"/>
      <charset val="128"/>
      <scheme val="minor"/>
    </font>
    <font>
      <b/>
      <sz val="10"/>
      <color rgb="FFFF0000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sz val="9"/>
      <color theme="1"/>
      <name val="ＭＳ 明朝"/>
      <charset val="128"/>
    </font>
    <font>
      <sz val="12"/>
      <color theme="1"/>
      <name val="ＭＳ 明朝"/>
      <charset val="128"/>
    </font>
    <font>
      <sz val="11"/>
      <color theme="1"/>
      <name val="ＭＳ 明朝"/>
      <charset val="128"/>
    </font>
    <font>
      <b/>
      <sz val="9"/>
      <color theme="1"/>
      <name val="ＭＳ Ｐゴシック"/>
      <charset val="128"/>
      <scheme val="minor"/>
    </font>
    <font>
      <b/>
      <sz val="11"/>
      <color rgb="FFFF0000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u/>
      <sz val="11"/>
      <color indexed="12"/>
      <name val="ＭＳ Ｐゴシック"/>
      <charset val="128"/>
    </font>
    <font>
      <sz val="11"/>
      <color theme="0"/>
      <name val="ＭＳ Ｐゴシック"/>
      <charset val="0"/>
      <scheme val="minor"/>
    </font>
    <font>
      <sz val="11"/>
      <name val="ＭＳ Ｐゴシック"/>
      <charset val="128"/>
    </font>
    <font>
      <sz val="11"/>
      <color indexed="8"/>
      <name val="ＭＳ Ｐゴシック"/>
      <charset val="128"/>
    </font>
    <font>
      <b/>
      <sz val="11"/>
      <color indexed="52"/>
      <name val="ＭＳ Ｐゴシック"/>
      <charset val="128"/>
    </font>
    <font>
      <sz val="11"/>
      <color rgb="FF9C000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2"/>
      <name val="Times New Roman"/>
      <charset val="134"/>
    </font>
    <font>
      <sz val="11"/>
      <color rgb="FF9C0006"/>
      <name val="ＭＳ Ｐゴシック"/>
      <charset val="128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indexed="9"/>
      <name val="ＭＳ Ｐゴシック"/>
      <charset val="128"/>
    </font>
    <font>
      <b/>
      <sz val="11"/>
      <color theme="0"/>
      <name val="ＭＳ Ｐゴシック"/>
      <charset val="128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indexed="60"/>
      <name val="ＭＳ Ｐゴシック"/>
      <charset val="128"/>
    </font>
    <font>
      <sz val="11"/>
      <color indexed="17"/>
      <name val="ＭＳ Ｐゴシック"/>
      <charset val="128"/>
    </font>
    <font>
      <sz val="11"/>
      <color rgb="FF006100"/>
      <name val="ＭＳ Ｐゴシック"/>
      <charset val="128"/>
      <scheme val="minor"/>
    </font>
    <font>
      <b/>
      <sz val="10"/>
      <name val="ＭＳ Ｐゴシック"/>
      <charset val="128"/>
      <scheme val="minor"/>
    </font>
    <font>
      <sz val="9"/>
      <name val="ＭＳ 明朝"/>
      <charset val="128"/>
    </font>
  </fonts>
  <fills count="43">
    <fill>
      <patternFill patternType="none"/>
    </fill>
    <fill>
      <patternFill patternType="gray125"/>
    </fill>
    <fill>
      <patternFill patternType="solid">
        <fgColor rgb="FFD1FAFB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dotted">
        <color auto="1"/>
      </diagonal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Down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dotted">
        <color auto="1"/>
      </diagonal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7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0" fontId="38" fillId="13" borderId="36" applyNumberFormat="0" applyAlignment="0" applyProtection="0">
      <alignment vertical="center"/>
    </xf>
    <xf numFmtId="178" fontId="29" fillId="0" borderId="0" applyFont="0" applyFill="0" applyBorder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5" fillId="9" borderId="34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33" fillId="0" borderId="0" applyFont="0" applyFill="0" applyBorder="0" applyAlignment="0" applyProtection="0"/>
    <xf numFmtId="0" fontId="45" fillId="26" borderId="35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27" borderId="38" applyNumberFormat="0" applyFont="0" applyAlignment="0" applyProtection="0">
      <alignment vertical="center"/>
    </xf>
    <xf numFmtId="0" fontId="33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8" fillId="5" borderId="33" applyNumberFormat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51" fillId="0" borderId="40" applyNumberFormat="0" applyFill="0" applyAlignment="0" applyProtection="0">
      <alignment vertical="center"/>
    </xf>
    <xf numFmtId="0" fontId="52" fillId="5" borderId="36" applyNumberFormat="0" applyAlignment="0" applyProtection="0">
      <alignment vertical="center"/>
    </xf>
    <xf numFmtId="0" fontId="39" fillId="0" borderId="4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7" fillId="12" borderId="35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0" fontId="44" fillId="24" borderId="37" applyNumberForma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6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6" fontId="33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/>
    <xf numFmtId="0" fontId="55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9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Font="1" applyFill="1" applyAlignment="1">
      <alignment vertical="center"/>
    </xf>
    <xf numFmtId="179" fontId="0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180" fontId="6" fillId="0" borderId="0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180" fontId="0" fillId="0" borderId="0" xfId="0" applyNumberFormat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181" fontId="4" fillId="0" borderId="0" xfId="0" applyNumberFormat="1" applyFont="1" applyFill="1" applyBorder="1" applyAlignment="1">
      <alignment horizontal="center" vertical="center" shrinkToFit="1"/>
    </xf>
    <xf numFmtId="182" fontId="0" fillId="0" borderId="0" xfId="0" applyNumberFormat="1" applyBorder="1" applyAlignment="1">
      <alignment vertical="center" shrinkToFit="1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0" borderId="0" xfId="0" applyFont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11" fillId="0" borderId="0" xfId="8">
      <alignment vertical="center"/>
    </xf>
    <xf numFmtId="0" fontId="12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14" fillId="0" borderId="0" xfId="0" applyFont="1" applyBorder="1" applyAlignment="1">
      <alignment horizontal="left" vertical="top" wrapText="1" indent="3" shrinkToFit="1"/>
    </xf>
    <xf numFmtId="0" fontId="15" fillId="0" borderId="0" xfId="0" applyFont="1" applyBorder="1" applyAlignment="1">
      <alignment horizontal="left" vertical="top" indent="3" shrinkToFit="1"/>
    </xf>
    <xf numFmtId="0" fontId="9" fillId="0" borderId="1" xfId="0" applyFont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9" fillId="0" borderId="11" xfId="0" applyFont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0" borderId="10" xfId="0" applyFont="1" applyBorder="1" applyAlignment="1">
      <alignment vertical="center" wrapText="1" shrinkToFit="1"/>
    </xf>
    <xf numFmtId="0" fontId="11" fillId="2" borderId="12" xfId="8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9" fillId="0" borderId="15" xfId="0" applyFont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17" fillId="0" borderId="10" xfId="0" applyFont="1" applyBorder="1" applyAlignment="1">
      <alignment vertical="center" shrinkToFit="1"/>
    </xf>
    <xf numFmtId="0" fontId="9" fillId="0" borderId="18" xfId="0" applyFont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183" fontId="0" fillId="2" borderId="12" xfId="0" applyNumberFormat="1" applyFill="1" applyBorder="1" applyAlignment="1">
      <alignment horizontal="center" vertical="center" shrinkToFit="1"/>
    </xf>
    <xf numFmtId="183" fontId="0" fillId="2" borderId="13" xfId="0" applyNumberFormat="1" applyFill="1" applyBorder="1" applyAlignment="1">
      <alignment horizontal="center" vertical="center" shrinkToFit="1"/>
    </xf>
    <xf numFmtId="0" fontId="0" fillId="0" borderId="10" xfId="0" applyFont="1" applyBorder="1" applyAlignment="1">
      <alignment vertical="center" shrinkToFit="1"/>
    </xf>
    <xf numFmtId="0" fontId="17" fillId="0" borderId="0" xfId="0" applyFont="1">
      <alignment vertical="center"/>
    </xf>
    <xf numFmtId="55" fontId="0" fillId="2" borderId="12" xfId="0" applyNumberFormat="1" applyFill="1" applyBorder="1" applyAlignment="1">
      <alignment horizontal="center" vertical="center" shrinkToFit="1"/>
    </xf>
    <xf numFmtId="0" fontId="18" fillId="0" borderId="10" xfId="0" applyFont="1" applyBorder="1" applyAlignment="1">
      <alignment horizontal="left" vertical="center" wrapText="1" shrinkToFit="1"/>
    </xf>
    <xf numFmtId="0" fontId="19" fillId="0" borderId="10" xfId="0" applyFont="1" applyBorder="1" applyAlignment="1">
      <alignment horizontal="left" vertical="center" shrinkToFit="1"/>
    </xf>
    <xf numFmtId="0" fontId="0" fillId="0" borderId="13" xfId="0" applyBorder="1" applyAlignment="1">
      <alignment horizontal="center" vertical="center" shrinkToFit="1"/>
    </xf>
    <xf numFmtId="0" fontId="14" fillId="0" borderId="10" xfId="0" applyFont="1" applyBorder="1" applyAlignment="1">
      <alignment vertical="center" wrapText="1"/>
    </xf>
    <xf numFmtId="0" fontId="9" fillId="0" borderId="21" xfId="0" applyFont="1" applyBorder="1" applyAlignment="1">
      <alignment horizontal="center" vertical="center" wrapText="1" shrinkToFit="1"/>
    </xf>
    <xf numFmtId="0" fontId="1" fillId="2" borderId="22" xfId="0" applyFont="1" applyFill="1" applyBorder="1" applyAlignment="1">
      <alignment horizontal="center" vertical="center" wrapText="1" shrinkToFit="1"/>
    </xf>
    <xf numFmtId="0" fontId="0" fillId="2" borderId="23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184" fontId="0" fillId="2" borderId="12" xfId="0" applyNumberFormat="1" applyFont="1" applyFill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11" fillId="2" borderId="22" xfId="8" applyFill="1" applyBorder="1" applyAlignment="1">
      <alignment horizontal="center" vertical="center" shrinkToFit="1"/>
    </xf>
    <xf numFmtId="0" fontId="0" fillId="4" borderId="26" xfId="0" applyFill="1" applyBorder="1" applyAlignment="1">
      <alignment horizontal="center" vertical="center" shrinkToFit="1"/>
    </xf>
    <xf numFmtId="0" fontId="1" fillId="0" borderId="27" xfId="0" applyFont="1" applyBorder="1" applyAlignment="1">
      <alignment horizontal="left" vertical="top" wrapText="1" shrinkToFit="1"/>
    </xf>
    <xf numFmtId="0" fontId="9" fillId="0" borderId="28" xfId="0" applyFont="1" applyBorder="1" applyAlignment="1">
      <alignment horizontal="center" vertical="center" shrinkToFit="1"/>
    </xf>
    <xf numFmtId="185" fontId="0" fillId="2" borderId="29" xfId="0" applyNumberFormat="1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0" fillId="0" borderId="31" xfId="0" applyFont="1" applyBorder="1" applyAlignment="1">
      <alignment horizontal="left" vertical="top" shrinkToFit="1"/>
    </xf>
    <xf numFmtId="0" fontId="21" fillId="0" borderId="0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left" vertical="top" wrapText="1" indent="2"/>
    </xf>
    <xf numFmtId="0" fontId="22" fillId="0" borderId="0" xfId="0" applyFont="1" applyFill="1" applyAlignment="1">
      <alignment vertical="center"/>
    </xf>
    <xf numFmtId="0" fontId="21" fillId="2" borderId="0" xfId="0" applyFont="1" applyFill="1" applyAlignment="1">
      <alignment horizontal="left" vertical="top" wrapText="1" indent="2"/>
    </xf>
    <xf numFmtId="0" fontId="23" fillId="0" borderId="0" xfId="0" applyFont="1" applyFill="1" applyAlignme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4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wrapText="1" shrinkToFit="1"/>
    </xf>
    <xf numFmtId="0" fontId="25" fillId="0" borderId="0" xfId="0" applyFont="1" applyAlignment="1">
      <alignment horizontal="left" vertical="center" wrapText="1" shrinkToFit="1"/>
    </xf>
    <xf numFmtId="0" fontId="26" fillId="0" borderId="0" xfId="0" applyFont="1" applyAlignment="1">
      <alignment vertical="center" shrinkToFit="1"/>
    </xf>
  </cellXfs>
  <cellStyles count="67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悪い 3" xfId="9"/>
    <cellStyle name="計算 2" xfId="10"/>
    <cellStyle name="アクセント 2" xfId="11" builtinId="33"/>
    <cellStyle name="訪問済ハイパーリンク" xfId="12" builtinId="9"/>
    <cellStyle name="桁区切り 3" xfId="13"/>
    <cellStyle name="チェック セル 3" xfId="14"/>
    <cellStyle name="20% - アクセント 4" xfId="15" builtinId="42"/>
    <cellStyle name="メモ" xfId="16" builtinId="10"/>
    <cellStyle name="標準 4" xfId="17"/>
    <cellStyle name="良い" xfId="18" builtinId="26"/>
    <cellStyle name="警告文" xfId="19" builtinId="11"/>
    <cellStyle name="リンクセル" xfId="20" builtinId="24"/>
    <cellStyle name="タイトル" xfId="21" builtinId="15"/>
    <cellStyle name="説明文" xfId="22" builtinId="53"/>
    <cellStyle name="アクセント 6" xfId="23" builtinId="49"/>
    <cellStyle name="出力" xfId="24" builtinId="21"/>
    <cellStyle name="見出し 1" xfId="25" builtinId="16"/>
    <cellStyle name="見出し 2" xfId="26" builtinId="17"/>
    <cellStyle name="計算" xfId="27" builtinId="22"/>
    <cellStyle name="見出し 3" xfId="28" builtinId="18"/>
    <cellStyle name="見出し 4" xfId="29" builtinId="19"/>
    <cellStyle name="60% - アクセント 5" xfId="30" builtinId="48"/>
    <cellStyle name="チェックセル" xfId="31" builtinId="23"/>
    <cellStyle name="40% - アクセント 1" xfId="32" builtinId="31"/>
    <cellStyle name="集計" xfId="33" builtinId="25"/>
    <cellStyle name="悪い" xfId="34" builtinId="27"/>
    <cellStyle name="どちらでもない" xfId="35" builtinId="28"/>
    <cellStyle name="悪い 2" xfId="36"/>
    <cellStyle name="アクセント 1" xfId="37" builtinId="29"/>
    <cellStyle name="20% - アクセント 1" xfId="38" builtinId="30"/>
    <cellStyle name="20% - アクセント 5" xfId="39" builtinId="46"/>
    <cellStyle name="60% - アクセント 1" xfId="40" builtinId="32"/>
    <cellStyle name="20% - アクセント 2" xfId="41" builtinId="34"/>
    <cellStyle name="40% - アクセント 2" xfId="42" builtinId="35"/>
    <cellStyle name="20% - アクセント 6" xfId="43" builtinId="50"/>
    <cellStyle name="60% - アクセント 2" xfId="44" builtinId="36"/>
    <cellStyle name="アクセント 3" xfId="45" builtinId="37"/>
    <cellStyle name="桁区切り 2" xfId="46"/>
    <cellStyle name="チェック セル 2" xfId="47"/>
    <cellStyle name="20% - アクセント 3" xfId="48" builtinId="38"/>
    <cellStyle name="40% - アクセント 3" xfId="49" builtinId="39"/>
    <cellStyle name="60% - アクセント 3" xfId="50" builtinId="40"/>
    <cellStyle name="アクセント 4" xfId="51" builtinId="41"/>
    <cellStyle name="40% - アクセント 4" xfId="52" builtinId="43"/>
    <cellStyle name="60% - アクセント 4" xfId="53" builtinId="44"/>
    <cellStyle name="アクセント 5" xfId="54" builtinId="45"/>
    <cellStyle name="40% - アクセント 6" xfId="55" builtinId="51"/>
    <cellStyle name="60% - アクセント 6" xfId="56" builtinId="52"/>
    <cellStyle name="ハイパーリンク 2" xfId="57"/>
    <cellStyle name="通貨 2" xfId="58"/>
    <cellStyle name="標準 2" xfId="59"/>
    <cellStyle name="通貨 3" xfId="60"/>
    <cellStyle name="標準 2 2" xfId="61"/>
    <cellStyle name="標準 3" xfId="62"/>
    <cellStyle name="標準 5" xfId="63"/>
    <cellStyle name="標準 6" xfId="64"/>
    <cellStyle name="良い 2" xfId="65"/>
    <cellStyle name="良い 3" xfId="66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00BFF7F7"/>
      <color rgb="00FFFF99"/>
      <color rgb="00D1FA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31</xdr:row>
          <xdr:rowOff>47625</xdr:rowOff>
        </xdr:from>
        <xdr:to>
          <xdr:col>2</xdr:col>
          <xdr:colOff>1790700</xdr:colOff>
          <xdr:row>34</xdr:row>
          <xdr:rowOff>104775</xdr:rowOff>
        </xdr:to>
        <xdr:sp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390525" y="11239500"/>
              <a:ext cx="5724525" cy="5715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26</xdr:row>
      <xdr:rowOff>0</xdr:rowOff>
    </xdr:from>
    <xdr:to>
      <xdr:col>6</xdr:col>
      <xdr:colOff>467995</xdr:colOff>
      <xdr:row>26</xdr:row>
      <xdr:rowOff>842645</xdr:rowOff>
    </xdr:to>
    <xdr:pic>
      <xdr:nvPicPr>
        <xdr:cNvPr id="2" name="図形 1" descr="キャプチャ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2775" y="7820025"/>
          <a:ext cx="5335270" cy="842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kyoumed@okayama-u.ac.jp" TargetMode="External"/><Relationship Id="rId4" Type="http://schemas.openxmlformats.org/officeDocument/2006/relationships/image" Target="../media/image2.emf"/><Relationship Id="rId3" Type="http://schemas.openxmlformats.org/officeDocument/2006/relationships/package" Target="../embeddings/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hyperlink" Target="mailto:vivivi@okayama-u.ac.jp" TargetMode="External"/><Relationship Id="rId8" Type="http://schemas.openxmlformats.org/officeDocument/2006/relationships/hyperlink" Target="mailto:masuda.k@okayama-u.ac.jp" TargetMode="External"/><Relationship Id="rId7" Type="http://schemas.openxmlformats.org/officeDocument/2006/relationships/hyperlink" Target="mailto:tao-a@adm.okayama-u.ac.jp" TargetMode="External"/><Relationship Id="rId6" Type="http://schemas.openxmlformats.org/officeDocument/2006/relationships/hyperlink" Target="mailto:takayamf@okayama-u.ac.jp" TargetMode="External"/><Relationship Id="rId5" Type="http://schemas.openxmlformats.org/officeDocument/2006/relationships/hyperlink" Target="mailto:fukunaga-d@okayama-u.ac.jp" TargetMode="External"/><Relationship Id="rId4" Type="http://schemas.openxmlformats.org/officeDocument/2006/relationships/hyperlink" Target="mailto:miura-r@okayama-u.ac.jp" TargetMode="External"/><Relationship Id="rId3" Type="http://schemas.openxmlformats.org/officeDocument/2006/relationships/hyperlink" Target="mailto:pzd99igz@okayama-u.ac.jp" TargetMode="External"/><Relationship Id="rId2" Type="http://schemas.openxmlformats.org/officeDocument/2006/relationships/hyperlink" Target="mailto:yumimizu@md.okayama-u.ac.jp" TargetMode="External"/><Relationship Id="rId14" Type="http://schemas.openxmlformats.org/officeDocument/2006/relationships/hyperlink" Target="mailto:iori@md.okayama-u.ac.jp" TargetMode="External"/><Relationship Id="rId13" Type="http://schemas.openxmlformats.org/officeDocument/2006/relationships/hyperlink" Target="mailto:yabui-y@okayama-u.ac.jp" TargetMode="External"/><Relationship Id="rId12" Type="http://schemas.openxmlformats.org/officeDocument/2006/relationships/hyperlink" Target="mailto:ryo3@okayama-u.ac.jp" TargetMode="External"/><Relationship Id="rId11" Type="http://schemas.openxmlformats.org/officeDocument/2006/relationships/hyperlink" Target="mailto:de20006@s.okayama-u.ac.jp" TargetMode="External"/><Relationship Id="rId10" Type="http://schemas.openxmlformats.org/officeDocument/2006/relationships/hyperlink" Target="mailto:mueda@cc.okayama-u.ac.jp" TargetMode="External"/><Relationship Id="rId1" Type="http://schemas.openxmlformats.org/officeDocument/2006/relationships/hyperlink" Target="mailto:nigeka-3@md.okayam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BFF7F7"/>
  </sheetPr>
  <dimension ref="A1:I35"/>
  <sheetViews>
    <sheetView tabSelected="1" workbookViewId="0">
      <selection activeCell="B6" sqref="B6"/>
    </sheetView>
  </sheetViews>
  <sheetFormatPr defaultColWidth="9" defaultRowHeight="13.5"/>
  <cols>
    <col min="1" max="1" width="26.875" style="22" customWidth="1"/>
    <col min="2" max="2" width="29.875" style="23" customWidth="1"/>
    <col min="3" max="3" width="31.875" style="23" customWidth="1"/>
    <col min="4" max="4" width="2.75" style="21" customWidth="1"/>
    <col min="5" max="5" width="56.75" style="9" customWidth="1"/>
    <col min="6" max="6" width="7.125" customWidth="1"/>
  </cols>
  <sheetData>
    <row r="1" ht="10.5" customHeight="1" spans="3:5">
      <c r="C1" s="24"/>
      <c r="E1" s="9" t="str">
        <f>'（共同実験室用）'!S2</f>
        <v>2025mousi02_xxx （）000100</v>
      </c>
    </row>
    <row r="2" ht="16.5" customHeight="1" spans="1:5">
      <c r="A2" s="25" t="s">
        <v>0</v>
      </c>
      <c r="B2" s="25"/>
      <c r="C2" s="26" t="s">
        <v>1</v>
      </c>
      <c r="E2" s="9" t="s">
        <v>2</v>
      </c>
    </row>
    <row r="3" s="20" customFormat="1" ht="28.5" customHeight="1" spans="1:5">
      <c r="A3" s="27" t="str">
        <f>"医学部 共同実験室令和"&amp;リスト!K1-2018&amp;"年度 科研費支払申請書(様式２)"</f>
        <v>医学部 共同実験室令和7年度 科研費支払申請書(様式２)</v>
      </c>
      <c r="B3" s="27"/>
      <c r="C3" s="27"/>
      <c r="D3" s="28"/>
      <c r="E3" s="29"/>
    </row>
    <row r="4" s="20" customFormat="1" ht="46.5" customHeight="1" spans="1:5">
      <c r="A4" s="30" t="s">
        <v>3</v>
      </c>
      <c r="B4" s="31"/>
      <c r="C4" s="31"/>
      <c r="D4" s="28"/>
      <c r="E4" s="29"/>
    </row>
    <row r="5" s="21" customFormat="1" ht="22.5" customHeight="1" spans="1:5">
      <c r="A5" s="32" t="s">
        <v>4</v>
      </c>
      <c r="B5" s="33" t="s">
        <v>5</v>
      </c>
      <c r="C5" s="34" t="s">
        <v>6</v>
      </c>
      <c r="D5" s="35"/>
      <c r="E5" s="36"/>
    </row>
    <row r="6" ht="22.5" customHeight="1" spans="1:6">
      <c r="A6" s="37" t="s">
        <v>7</v>
      </c>
      <c r="B6" s="38" t="s">
        <v>8</v>
      </c>
      <c r="C6" s="39" t="str">
        <f>IF(B6="その他","ここに所属を入力してください。","")</f>
        <v/>
      </c>
      <c r="D6" s="40" t="str">
        <f>IF(OR(B6="選択してください",AND(B6="その他",C6="ここに所属を入力してください。"),),"*","")</f>
        <v>*</v>
      </c>
      <c r="E6" s="41" t="s">
        <v>9</v>
      </c>
      <c r="F6" t="s">
        <v>10</v>
      </c>
    </row>
    <row r="7" ht="22.5" customHeight="1" spans="1:5">
      <c r="A7" s="42" t="s">
        <v>11</v>
      </c>
      <c r="B7" s="43"/>
      <c r="C7" s="44"/>
      <c r="D7" s="40" t="str">
        <f t="shared" ref="D7:D26" si="0">IF(B7="","*","")</f>
        <v>*</v>
      </c>
      <c r="E7" s="41" t="s">
        <v>12</v>
      </c>
    </row>
    <row r="8" ht="22.5" customHeight="1" spans="1:5">
      <c r="A8" s="42" t="s">
        <v>13</v>
      </c>
      <c r="B8" s="43" t="s">
        <v>8</v>
      </c>
      <c r="C8" s="45" t="str">
        <f>IF(B8="その他","ここに地区を入力してください。","")</f>
        <v/>
      </c>
      <c r="D8" s="40" t="str">
        <f>IF(OR(B8="選択してください",AND(B8="その他",C8="ここに地区を入力してください。")),"*","")</f>
        <v>*</v>
      </c>
      <c r="E8" s="41" t="s">
        <v>9</v>
      </c>
    </row>
    <row r="9" ht="32.25" customHeight="1" spans="1:6">
      <c r="A9" s="42" t="s">
        <v>14</v>
      </c>
      <c r="B9" s="43"/>
      <c r="C9" s="46" t="s">
        <v>15</v>
      </c>
      <c r="D9" s="40" t="str">
        <f t="shared" si="0"/>
        <v>*</v>
      </c>
      <c r="E9" s="47" t="s">
        <v>16</v>
      </c>
      <c r="F9" t="s">
        <v>17</v>
      </c>
    </row>
    <row r="10" ht="22.5" customHeight="1" spans="1:6">
      <c r="A10" s="42" t="s">
        <v>18</v>
      </c>
      <c r="B10" s="48"/>
      <c r="C10" s="49"/>
      <c r="D10" s="40" t="str">
        <f t="shared" si="0"/>
        <v>*</v>
      </c>
      <c r="E10" s="41"/>
      <c r="F10" s="50" t="s">
        <v>19</v>
      </c>
    </row>
    <row r="11" ht="22.5" customHeight="1" spans="1:5">
      <c r="A11" s="42" t="s">
        <v>20</v>
      </c>
      <c r="B11" s="43"/>
      <c r="C11" s="49"/>
      <c r="D11" s="40" t="str">
        <f t="shared" si="0"/>
        <v>*</v>
      </c>
      <c r="E11" s="41"/>
    </row>
    <row r="12" ht="22.5" customHeight="1" spans="1:5">
      <c r="A12" s="51" t="s">
        <v>21</v>
      </c>
      <c r="B12" s="52"/>
      <c r="C12" s="53"/>
      <c r="D12" s="40" t="str">
        <f t="shared" si="0"/>
        <v>*</v>
      </c>
      <c r="E12" s="54" t="s">
        <v>22</v>
      </c>
    </row>
    <row r="13" ht="22.5" customHeight="1" spans="1:5">
      <c r="A13" s="55" t="s">
        <v>23</v>
      </c>
      <c r="B13" s="56"/>
      <c r="C13" s="57"/>
      <c r="D13" s="40" t="str">
        <f t="shared" si="0"/>
        <v>*</v>
      </c>
      <c r="E13" s="41"/>
    </row>
    <row r="14" ht="22.5" customHeight="1" spans="1:5">
      <c r="A14" s="42" t="s">
        <v>24</v>
      </c>
      <c r="B14" s="43" t="s">
        <v>8</v>
      </c>
      <c r="C14" s="45" t="str">
        <f>IF(B14="その他","ここに研究種目を入力してください。","")</f>
        <v/>
      </c>
      <c r="D14" s="40" t="str">
        <f>IF(OR(B14="選択してください",AND(B14="その他",C14="ここに研究種目を入力してください。")),"*","")</f>
        <v>*</v>
      </c>
      <c r="E14" s="41" t="s">
        <v>9</v>
      </c>
    </row>
    <row r="15" ht="22.5" customHeight="1" spans="1:5">
      <c r="A15" s="42" t="s">
        <v>25</v>
      </c>
      <c r="B15" s="43"/>
      <c r="C15" s="58"/>
      <c r="D15" s="40" t="str">
        <f>IF(B15="","*",IF(LEN(B15)=10,"","*"))</f>
        <v>*</v>
      </c>
      <c r="E15" s="41" t="s">
        <v>26</v>
      </c>
    </row>
    <row r="16" ht="22.5" customHeight="1" spans="1:6">
      <c r="A16" s="42" t="s">
        <v>27</v>
      </c>
      <c r="B16" s="59" t="s">
        <v>28</v>
      </c>
      <c r="C16" s="60" t="s">
        <v>29</v>
      </c>
      <c r="D16" s="40" t="str">
        <f>IF(OR(B16="採択開始日を入力してください。",C16="採択終了日を入力してください。"),"*","")</f>
        <v>*</v>
      </c>
      <c r="E16" s="61" t="s">
        <v>30</v>
      </c>
      <c r="F16" s="62" t="s">
        <v>31</v>
      </c>
    </row>
    <row r="17" ht="22.5" customHeight="1" spans="1:6">
      <c r="A17" s="42" t="s">
        <v>32</v>
      </c>
      <c r="B17" s="63">
        <v>45748</v>
      </c>
      <c r="C17" s="49"/>
      <c r="D17" s="40" t="str">
        <f t="shared" si="0"/>
        <v/>
      </c>
      <c r="E17" s="64" t="s">
        <v>33</v>
      </c>
      <c r="F17" t="s">
        <v>34</v>
      </c>
    </row>
    <row r="18" ht="22.5" customHeight="1" spans="1:5">
      <c r="A18" s="42" t="s">
        <v>35</v>
      </c>
      <c r="B18" s="63"/>
      <c r="C18" s="49"/>
      <c r="D18" s="40" t="str">
        <f t="shared" si="0"/>
        <v>*</v>
      </c>
      <c r="E18" s="65"/>
    </row>
    <row r="19" ht="22.5" customHeight="1" spans="1:5">
      <c r="A19" s="42" t="s">
        <v>36</v>
      </c>
      <c r="B19" s="43" t="s">
        <v>37</v>
      </c>
      <c r="C19" s="66"/>
      <c r="D19" s="40" t="str">
        <f t="shared" si="0"/>
        <v/>
      </c>
      <c r="E19" s="67" t="s">
        <v>38</v>
      </c>
    </row>
    <row r="20" ht="22.5" customHeight="1" spans="1:5">
      <c r="A20" s="42" t="s">
        <v>39</v>
      </c>
      <c r="B20" s="43" t="s">
        <v>40</v>
      </c>
      <c r="C20" s="45" t="str">
        <f>IF(B20="その他","ここに使用機器を記入してください。","")</f>
        <v/>
      </c>
      <c r="D20" s="40" t="str">
        <f>IF(AND(B20="その他",C20="ここに使用機器を記入してください。"),"*","")</f>
        <v/>
      </c>
      <c r="E20" s="41" t="s">
        <v>9</v>
      </c>
    </row>
    <row r="21" ht="33" customHeight="1" spans="1:5">
      <c r="A21" s="68" t="s">
        <v>41</v>
      </c>
      <c r="B21" s="69" t="s">
        <v>8</v>
      </c>
      <c r="C21" s="70" t="str">
        <f>IF(B21="右記の講座の運営交付金・講座付寄付金","ここに代替教室を記入してください。","")</f>
        <v/>
      </c>
      <c r="D21" s="40" t="str">
        <f>IF(OR(B21="選択してください",AND(B21="右記の講座の運営交付金・講座付寄付金",C21="ここに代替教室を記入してください。")),"*","")</f>
        <v>*</v>
      </c>
      <c r="E21" s="41" t="s">
        <v>42</v>
      </c>
    </row>
    <row r="22" ht="30" customHeight="1" spans="1:6">
      <c r="A22" s="71" t="s">
        <v>43</v>
      </c>
      <c r="B22" s="38"/>
      <c r="C22" s="72" t="s">
        <v>15</v>
      </c>
      <c r="D22" s="40" t="str">
        <f t="shared" si="0"/>
        <v>*</v>
      </c>
      <c r="E22" s="73" t="s">
        <v>44</v>
      </c>
      <c r="F22" t="s">
        <v>45</v>
      </c>
    </row>
    <row r="23" ht="22.5" customHeight="1" spans="1:5">
      <c r="A23" s="42" t="s">
        <v>46</v>
      </c>
      <c r="B23" s="74">
        <f>B7</f>
        <v>0</v>
      </c>
      <c r="C23" s="49"/>
      <c r="D23" s="40" t="str">
        <f t="shared" si="0"/>
        <v/>
      </c>
      <c r="E23" s="41"/>
    </row>
    <row r="24" ht="22.5" customHeight="1" spans="1:5">
      <c r="A24" s="42" t="s">
        <v>47</v>
      </c>
      <c r="B24" s="43"/>
      <c r="C24" s="44"/>
      <c r="D24" s="40" t="str">
        <f t="shared" si="0"/>
        <v>*</v>
      </c>
      <c r="E24" s="41" t="s">
        <v>48</v>
      </c>
    </row>
    <row r="25" ht="19.5" customHeight="1" spans="1:5">
      <c r="A25" s="75" t="s">
        <v>49</v>
      </c>
      <c r="B25" s="76"/>
      <c r="C25" s="77" t="s">
        <v>50</v>
      </c>
      <c r="D25" s="40" t="str">
        <f t="shared" si="0"/>
        <v>*</v>
      </c>
      <c r="E25" s="78" t="s">
        <v>51</v>
      </c>
    </row>
    <row r="26" ht="16.5" customHeight="1" spans="1:9">
      <c r="A26" s="79" t="s">
        <v>52</v>
      </c>
      <c r="B26" s="80"/>
      <c r="C26" s="81" t="str">
        <f>IF(A28="備考　","",A28)</f>
        <v/>
      </c>
      <c r="D26" s="40" t="str">
        <f t="shared" si="0"/>
        <v>*</v>
      </c>
      <c r="E26" s="82"/>
      <c r="F26" s="83"/>
      <c r="G26" s="83"/>
      <c r="H26" s="83"/>
      <c r="I26" s="83"/>
    </row>
    <row r="27" ht="162" customHeight="1" spans="1:9">
      <c r="A27" s="84" t="s">
        <v>53</v>
      </c>
      <c r="B27" s="84"/>
      <c r="C27" s="84"/>
      <c r="D27" s="85"/>
      <c r="E27" s="85"/>
      <c r="F27" s="85" t="s">
        <v>54</v>
      </c>
      <c r="G27" s="85"/>
      <c r="H27" s="85"/>
      <c r="I27" s="85"/>
    </row>
    <row r="28" ht="29.25" customHeight="1" spans="1:5">
      <c r="A28" s="86" t="s">
        <v>55</v>
      </c>
      <c r="B28" s="86"/>
      <c r="C28" s="86"/>
      <c r="E28" s="87" t="s">
        <v>56</v>
      </c>
    </row>
    <row r="29" ht="47.25" customHeight="1" spans="1:3">
      <c r="A29" s="88" t="s">
        <v>57</v>
      </c>
      <c r="B29" s="89"/>
      <c r="C29" s="89"/>
    </row>
    <row r="30" spans="1:3">
      <c r="A30" s="90"/>
      <c r="B30" s="89"/>
      <c r="C30" s="89"/>
    </row>
    <row r="31" spans="1:2">
      <c r="A31" s="91" t="s">
        <v>58</v>
      </c>
      <c r="B31" s="91"/>
    </row>
    <row r="33" spans="5:5">
      <c r="E33" s="92" t="s">
        <v>59</v>
      </c>
    </row>
    <row r="34" spans="5:5">
      <c r="E34" s="92" t="s">
        <v>60</v>
      </c>
    </row>
    <row r="35" spans="5:5">
      <c r="E35" s="92" t="s">
        <v>61</v>
      </c>
    </row>
  </sheetData>
  <mergeCells count="11">
    <mergeCell ref="A2:B2"/>
    <mergeCell ref="A3:C3"/>
    <mergeCell ref="A4:C4"/>
    <mergeCell ref="B12:C12"/>
    <mergeCell ref="B13:C13"/>
    <mergeCell ref="A27:C27"/>
    <mergeCell ref="A28:C28"/>
    <mergeCell ref="A29:C29"/>
    <mergeCell ref="A31:B31"/>
    <mergeCell ref="E17:E18"/>
    <mergeCell ref="E25:E26"/>
  </mergeCells>
  <conditionalFormatting sqref="B6">
    <cfRule type="expression" dxfId="0" priority="5">
      <formula>$B$6="選択してください"</formula>
    </cfRule>
  </conditionalFormatting>
  <conditionalFormatting sqref="C6">
    <cfRule type="expression" dxfId="0" priority="32">
      <formula>$C$6="ここに所属を入力してください。"</formula>
    </cfRule>
  </conditionalFormatting>
  <conditionalFormatting sqref="B7">
    <cfRule type="expression" dxfId="0" priority="30">
      <formula>$D$7="*"</formula>
    </cfRule>
  </conditionalFormatting>
  <conditionalFormatting sqref="B8">
    <cfRule type="expression" dxfId="0" priority="4">
      <formula>$B$8="選択してください"</formula>
    </cfRule>
  </conditionalFormatting>
  <conditionalFormatting sqref="C8">
    <cfRule type="expression" dxfId="0" priority="29">
      <formula>$C$8="ここに地区を入力してください。"</formula>
    </cfRule>
  </conditionalFormatting>
  <conditionalFormatting sqref="B9">
    <cfRule type="expression" dxfId="0" priority="27">
      <formula>$D$9="*"</formula>
    </cfRule>
  </conditionalFormatting>
  <conditionalFormatting sqref="B10">
    <cfRule type="expression" dxfId="0" priority="26">
      <formula>$D$10="*"</formula>
    </cfRule>
  </conditionalFormatting>
  <conditionalFormatting sqref="B11">
    <cfRule type="expression" dxfId="0" priority="25">
      <formula>$D$11="*"</formula>
    </cfRule>
  </conditionalFormatting>
  <conditionalFormatting sqref="B13:C13">
    <cfRule type="expression" dxfId="0" priority="24">
      <formula>$D$13="*"</formula>
    </cfRule>
  </conditionalFormatting>
  <conditionalFormatting sqref="B14">
    <cfRule type="expression" dxfId="0" priority="3">
      <formula>$B$14="選択してください"</formula>
    </cfRule>
  </conditionalFormatting>
  <conditionalFormatting sqref="C14">
    <cfRule type="expression" dxfId="0" priority="22">
      <formula>$C$14="ここに研究種目を入力してください。"</formula>
    </cfRule>
  </conditionalFormatting>
  <conditionalFormatting sqref="B15">
    <cfRule type="expression" dxfId="0" priority="20">
      <formula>$D$15="*"</formula>
    </cfRule>
  </conditionalFormatting>
  <conditionalFormatting sqref="C15">
    <cfRule type="expression" dxfId="0" priority="21">
      <formula>$C$15="選択してください"</formula>
    </cfRule>
  </conditionalFormatting>
  <conditionalFormatting sqref="B16">
    <cfRule type="expression" dxfId="0" priority="19">
      <formula>$B$16="採択開始日を入力してください。"</formula>
    </cfRule>
  </conditionalFormatting>
  <conditionalFormatting sqref="C16">
    <cfRule type="expression" dxfId="0" priority="18">
      <formula>$C$16="採択終了日を入力してください。"</formula>
    </cfRule>
  </conditionalFormatting>
  <conditionalFormatting sqref="B17">
    <cfRule type="expression" dxfId="0" priority="17">
      <formula>$D$17="*"</formula>
    </cfRule>
  </conditionalFormatting>
  <conditionalFormatting sqref="B18">
    <cfRule type="expression" dxfId="0" priority="16">
      <formula>$D$18="*"</formula>
    </cfRule>
  </conditionalFormatting>
  <conditionalFormatting sqref="B19">
    <cfRule type="expression" dxfId="0" priority="15">
      <formula>$D$19="*"</formula>
    </cfRule>
  </conditionalFormatting>
  <conditionalFormatting sqref="B20">
    <cfRule type="expression" dxfId="0" priority="14">
      <formula>$D$20="*"</formula>
    </cfRule>
  </conditionalFormatting>
  <conditionalFormatting sqref="C20">
    <cfRule type="expression" dxfId="0" priority="13">
      <formula>$C$20="ここに使用機器を記入してください。"</formula>
    </cfRule>
  </conditionalFormatting>
  <conditionalFormatting sqref="B21">
    <cfRule type="expression" dxfId="0" priority="2">
      <formula>$B$21="選択してください"</formula>
    </cfRule>
  </conditionalFormatting>
  <conditionalFormatting sqref="C21">
    <cfRule type="expression" dxfId="0" priority="11">
      <formula>$C$21="ここに代替教室を記入してください。"</formula>
    </cfRule>
  </conditionalFormatting>
  <conditionalFormatting sqref="B22">
    <cfRule type="expression" dxfId="0" priority="10">
      <formula>$D$22="*"</formula>
    </cfRule>
  </conditionalFormatting>
  <conditionalFormatting sqref="B23">
    <cfRule type="expression" dxfId="0" priority="9">
      <formula>$D$23="*"</formula>
    </cfRule>
  </conditionalFormatting>
  <conditionalFormatting sqref="B24">
    <cfRule type="expression" dxfId="0" priority="8">
      <formula>$D$24="*"</formula>
    </cfRule>
  </conditionalFormatting>
  <conditionalFormatting sqref="B25">
    <cfRule type="expression" dxfId="0" priority="7">
      <formula>$D$25="*"</formula>
    </cfRule>
  </conditionalFormatting>
  <conditionalFormatting sqref="B26">
    <cfRule type="expression" dxfId="0" priority="6">
      <formula>$D$26="*"</formula>
    </cfRule>
  </conditionalFormatting>
  <conditionalFormatting sqref="C26">
    <cfRule type="notContainsBlanks" dxfId="0" priority="1">
      <formula>LEN(TRIM(C26))&gt;0</formula>
    </cfRule>
  </conditionalFormatting>
  <dataValidations count="11">
    <dataValidation type="list" allowBlank="1" showInputMessage="1" showErrorMessage="1" sqref="B20">
      <formula1>リスト!$E$2:$E$3</formula1>
    </dataValidation>
    <dataValidation type="list" allowBlank="1" showInputMessage="1" showErrorMessage="1" sqref="B19">
      <formula1>リスト!$F$2:$F$4</formula1>
    </dataValidation>
    <dataValidation type="list" allowBlank="1" showInputMessage="1" showErrorMessage="1" sqref="C15">
      <formula1>リスト!$I$2:$I$4</formula1>
    </dataValidation>
    <dataValidation type="list" allowBlank="1" showInputMessage="1" showErrorMessage="1" sqref="B18">
      <formula1>INDIRECT(リスト!$M$1)</formula1>
    </dataValidation>
    <dataValidation type="list" allowBlank="1" showInputMessage="1" showErrorMessage="1" sqref="B6">
      <formula1>リスト!$A$2:$A$17</formula1>
    </dataValidation>
    <dataValidation type="list" allowBlank="1" showInputMessage="1" showErrorMessage="1" sqref="B8">
      <formula1>リスト!$B$2:$B$5</formula1>
    </dataValidation>
    <dataValidation type="list" allowBlank="1" showInputMessage="1" showErrorMessage="1" sqref="C9 C22">
      <formula1>"CFPOU登録なし,CFPOU登録あり"</formula1>
    </dataValidation>
    <dataValidation type="list" allowBlank="1" showInputMessage="1" showErrorMessage="1" sqref="B14">
      <formula1>リスト!$G$2:$G$17</formula1>
    </dataValidation>
    <dataValidation type="list" allowBlank="1" showInputMessage="1" showErrorMessage="1" sqref="B17">
      <formula1>リスト!$L$3:$L$13</formula1>
    </dataValidation>
    <dataValidation type="list" allowBlank="1" showInputMessage="1" showErrorMessage="1" sqref="B21">
      <formula1>リスト!$J$2:$J$4</formula1>
    </dataValidation>
    <dataValidation type="list" allowBlank="1" showInputMessage="1" sqref="B26">
      <formula1>リスト!$K$15:$K$21</formula1>
    </dataValidation>
  </dataValidations>
  <hyperlinks>
    <hyperlink ref="C2" r:id="rId5" display="kyoumed@okayama-u.ac.jp"/>
  </hyperlinks>
  <pageMargins left="0.708661417322835" right="0.708661417322835" top="0.354330708661417" bottom="0.354330708661417" header="0.31496062992126" footer="0.31496062992126"/>
  <pageSetup paperSize="9" orientation="portrait"/>
  <headerFooter/>
  <ignoredErrors>
    <ignoredError sqref="D8 D14 D20 D16" formula="1"/>
  </ignoredErrors>
  <drawing r:id="rId1"/>
  <legacyDrawing r:id="rId2"/>
  <oleObjects>
    <mc:AlternateContent xmlns:mc="http://schemas.openxmlformats.org/markup-compatibility/2006">
      <mc:Choice Requires="x14">
        <oleObject shapeId="7169" progId="Word.Document.12" r:id="rId3">
          <objectPr defaultSize="0" r:id="rId4">
            <anchor moveWithCells="1">
              <from>
                <xdr:col>0</xdr:col>
                <xdr:colOff>390525</xdr:colOff>
                <xdr:row>31</xdr:row>
                <xdr:rowOff>47625</xdr:rowOff>
              </from>
              <to>
                <xdr:col>2</xdr:col>
                <xdr:colOff>1790700</xdr:colOff>
                <xdr:row>34</xdr:row>
                <xdr:rowOff>104775</xdr:rowOff>
              </to>
            </anchor>
          </objectPr>
        </oleObject>
      </mc:Choice>
      <mc:Fallback>
        <oleObject shapeId="7169" progId="Word.Document.12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"/>
  <sheetViews>
    <sheetView zoomScale="130" zoomScaleNormal="130" topLeftCell="G1" workbookViewId="0">
      <selection activeCell="S2" sqref="S2"/>
    </sheetView>
  </sheetViews>
  <sheetFormatPr defaultColWidth="9" defaultRowHeight="13.5" outlineLevelRow="1"/>
  <cols>
    <col min="1" max="2" width="4.875" style="9" customWidth="1"/>
    <col min="3" max="3" width="13.375" style="9" customWidth="1"/>
    <col min="4" max="4" width="21.875" style="9" customWidth="1"/>
    <col min="5" max="5" width="15.25" style="9" customWidth="1"/>
    <col min="6" max="6" width="7.125" style="9" customWidth="1"/>
    <col min="7" max="8" width="8" style="9" customWidth="1"/>
    <col min="9" max="9" width="4.125" style="9" customWidth="1"/>
    <col min="10" max="10" width="10.75" style="9" customWidth="1"/>
    <col min="11" max="11" width="11.625" style="9" customWidth="1"/>
    <col min="12" max="12" width="4.375" style="9" customWidth="1"/>
    <col min="13" max="13" width="15.125" style="9" customWidth="1"/>
    <col min="14" max="14" width="21.375" style="9" customWidth="1"/>
    <col min="15" max="15" width="6.25" style="9" customWidth="1"/>
    <col min="16" max="16" width="4.25" style="9" customWidth="1"/>
    <col min="17" max="17" width="20.25" style="9" customWidth="1"/>
    <col min="18" max="18" width="4.125" style="9" customWidth="1"/>
    <col min="19" max="19" width="25.375" style="9" customWidth="1"/>
    <col min="20" max="16384" width="9" style="9"/>
  </cols>
  <sheetData>
    <row r="1" s="8" customFormat="1" ht="12.75" customHeight="1" spans="1:19">
      <c r="A1" s="8" t="s">
        <v>62</v>
      </c>
      <c r="B1" s="10" t="s">
        <v>63</v>
      </c>
      <c r="C1" s="11" t="s">
        <v>64</v>
      </c>
      <c r="D1" s="12" t="s">
        <v>65</v>
      </c>
      <c r="E1" s="11" t="s">
        <v>66</v>
      </c>
      <c r="F1" s="11" t="s">
        <v>67</v>
      </c>
      <c r="G1" s="13" t="s">
        <v>68</v>
      </c>
      <c r="H1" s="13" t="s">
        <v>69</v>
      </c>
      <c r="I1" s="11" t="s">
        <v>70</v>
      </c>
      <c r="J1" s="11" t="s">
        <v>71</v>
      </c>
      <c r="K1" s="16" t="s">
        <v>72</v>
      </c>
      <c r="L1" s="16"/>
      <c r="M1" s="12" t="s">
        <v>73</v>
      </c>
      <c r="N1" s="17" t="s">
        <v>74</v>
      </c>
      <c r="O1" s="11" t="s">
        <v>47</v>
      </c>
      <c r="P1" s="11" t="s">
        <v>75</v>
      </c>
      <c r="Q1" s="8" t="s">
        <v>76</v>
      </c>
      <c r="R1" s="16" t="s">
        <v>77</v>
      </c>
      <c r="S1" s="18" t="s">
        <v>78</v>
      </c>
    </row>
    <row r="2" spans="1:19">
      <c r="A2" s="9" t="str">
        <f>'科研利用申請書（様式2）'!B6</f>
        <v>選択してください</v>
      </c>
      <c r="B2" s="9">
        <f>'科研利用申請書（様式2）'!C1</f>
        <v>0</v>
      </c>
      <c r="C2" s="14">
        <f>'科研利用申請書（様式2）'!B7</f>
        <v>0</v>
      </c>
      <c r="D2" s="14">
        <f>IF('科研利用申請書（様式2）'!B12&lt;&gt;"",'科研利用申請書（様式2）'!B12,'科研利用申請書（様式2）'!B9)</f>
        <v>0</v>
      </c>
      <c r="E2" s="14" t="str">
        <f>IF('科研利用申請書（様式2）'!B12&lt;&gt;"",'科研利用申請書（様式2）'!B9,"")</f>
        <v/>
      </c>
      <c r="F2" s="14" t="str">
        <f>'科研利用申請書（様式2）'!B6</f>
        <v>選択してください</v>
      </c>
      <c r="G2" s="15">
        <f>'科研利用申請書（様式2）'!B17</f>
        <v>45748</v>
      </c>
      <c r="H2" s="15">
        <f>'科研利用申請書（様式2）'!B18</f>
        <v>0</v>
      </c>
      <c r="I2" s="14" t="s">
        <v>79</v>
      </c>
      <c r="J2" s="14" t="str">
        <f>'科研利用申請書（様式2）'!B14</f>
        <v>選択してください</v>
      </c>
      <c r="K2" s="14">
        <f>'科研利用申請書（様式2）'!B15</f>
        <v>0</v>
      </c>
      <c r="L2" s="14">
        <f>'科研利用申請書（様式2）'!C15</f>
        <v>0</v>
      </c>
      <c r="M2" s="14">
        <f>'科研利用申請書（様式2）'!B22</f>
        <v>0</v>
      </c>
      <c r="N2" s="14">
        <f>'科研利用申請書（様式2）'!B25</f>
        <v>0</v>
      </c>
      <c r="O2" s="14">
        <f>'科研利用申請書（様式2）'!B24</f>
        <v>0</v>
      </c>
      <c r="P2" s="14" t="str">
        <f>'科研利用申請書（様式2）'!B19</f>
        <v>無</v>
      </c>
      <c r="Q2" s="14" t="str">
        <f>'科研利用申請書（様式2）'!A28</f>
        <v>備考　</v>
      </c>
      <c r="R2" s="19">
        <f>'科研利用申請書（様式2）'!B26</f>
        <v>0</v>
      </c>
      <c r="S2" s="14" t="str">
        <f>"2025mousi02_xxx "&amp;'科研利用申請書（様式2）'!B7&amp;"（"&amp;'科研利用申請書（様式2）'!B9&amp;"）"&amp;TEXT(R2,"yy")&amp;TEXT(R2,"mm")&amp;TEXT(R2,"dd")</f>
        <v>2025mousi02_xxx （）000100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BFF7F7"/>
  </sheetPr>
  <dimension ref="A1:N21"/>
  <sheetViews>
    <sheetView zoomScale="130" zoomScaleNormal="130" topLeftCell="C1" workbookViewId="0">
      <selection activeCell="M2" sqref="M2"/>
    </sheetView>
  </sheetViews>
  <sheetFormatPr defaultColWidth="9" defaultRowHeight="13.5"/>
  <cols>
    <col min="1" max="1" width="11.375" customWidth="1"/>
    <col min="3" max="3" width="13.25" customWidth="1"/>
    <col min="5" max="5" width="16.875" customWidth="1"/>
    <col min="6" max="6" width="14.375" customWidth="1"/>
    <col min="7" max="7" width="20.875" customWidth="1"/>
    <col min="8" max="8" width="15.5" style="1" customWidth="1"/>
    <col min="11" max="11" width="11.5"/>
    <col min="12" max="12" width="10.375" customWidth="1"/>
    <col min="13" max="13" width="10.375"/>
  </cols>
  <sheetData>
    <row r="1" spans="9:13">
      <c r="I1" t="str">
        <f>MID('科研利用申請書（様式2）'!B15,3,1)</f>
        <v/>
      </c>
      <c r="K1">
        <v>2025</v>
      </c>
      <c r="M1" t="str">
        <f>VLOOKUP('科研利用申請書（様式2）'!C16,M2:N4,2,TRUE)</f>
        <v>リスト!$K$5:$K$13</v>
      </c>
    </row>
    <row r="2" spans="1:14">
      <c r="A2" t="s">
        <v>8</v>
      </c>
      <c r="B2" t="s">
        <v>8</v>
      </c>
      <c r="C2" t="s">
        <v>8</v>
      </c>
      <c r="D2" t="s">
        <v>80</v>
      </c>
      <c r="E2" t="s">
        <v>40</v>
      </c>
      <c r="F2" t="s">
        <v>8</v>
      </c>
      <c r="G2" t="s">
        <v>8</v>
      </c>
      <c r="H2" s="1" t="s">
        <v>8</v>
      </c>
      <c r="I2" s="1" t="s">
        <v>8</v>
      </c>
      <c r="J2" s="1" t="s">
        <v>8</v>
      </c>
      <c r="K2" s="4">
        <f>DATE($K$1+1,4,1)-1</f>
        <v>46112</v>
      </c>
      <c r="L2" s="5">
        <f t="shared" ref="L2:L13" si="0">DATE(YEAR(K2),MONTH(K2),1)</f>
        <v>46082</v>
      </c>
      <c r="M2" t="s">
        <v>29</v>
      </c>
      <c r="N2" t="s">
        <v>81</v>
      </c>
    </row>
    <row r="3" spans="1:14">
      <c r="A3" s="2" t="s">
        <v>82</v>
      </c>
      <c r="B3" t="s">
        <v>83</v>
      </c>
      <c r="C3" t="s">
        <v>84</v>
      </c>
      <c r="D3" t="s">
        <v>85</v>
      </c>
      <c r="E3" t="s">
        <v>86</v>
      </c>
      <c r="F3" t="s">
        <v>87</v>
      </c>
      <c r="G3" t="s">
        <v>88</v>
      </c>
      <c r="H3" s="3" t="s">
        <v>89</v>
      </c>
      <c r="I3" t="s">
        <v>90</v>
      </c>
      <c r="J3" t="str">
        <f>'科研利用申請書（様式2）'!B7&amp;"の運営交付金・講座付寄付金"</f>
        <v>の運営交付金・講座付寄付金</v>
      </c>
      <c r="K3" s="4">
        <f>DATE($K$1+1,MONTH(K2),1)-1</f>
        <v>46081</v>
      </c>
      <c r="L3" s="5">
        <f t="shared" si="0"/>
        <v>46054</v>
      </c>
      <c r="M3" s="5">
        <f>DATE($K$1+1,3,31)</f>
        <v>46112</v>
      </c>
      <c r="N3" t="s">
        <v>81</v>
      </c>
    </row>
    <row r="4" spans="1:14">
      <c r="A4" t="s">
        <v>91</v>
      </c>
      <c r="B4" t="s">
        <v>92</v>
      </c>
      <c r="C4" t="s">
        <v>93</v>
      </c>
      <c r="F4" t="s">
        <v>37</v>
      </c>
      <c r="G4" t="s">
        <v>94</v>
      </c>
      <c r="H4" s="3" t="s">
        <v>95</v>
      </c>
      <c r="I4" t="s">
        <v>96</v>
      </c>
      <c r="J4" t="s">
        <v>97</v>
      </c>
      <c r="K4" s="4">
        <f>DATE($K$1+1,MONTH(K3),1)-1</f>
        <v>46053</v>
      </c>
      <c r="L4" s="5">
        <f t="shared" si="0"/>
        <v>46023</v>
      </c>
      <c r="M4" s="5">
        <f>DATE($K$1+2,3,31)</f>
        <v>46477</v>
      </c>
      <c r="N4" s="6" t="str">
        <f>IF($I$1="K","リスト!$K$3:$K$13","リスト!$K$5:$K$13")</f>
        <v>リスト!$K$5:$K$13</v>
      </c>
    </row>
    <row r="5" spans="1:14">
      <c r="A5" t="s">
        <v>98</v>
      </c>
      <c r="B5" t="s">
        <v>86</v>
      </c>
      <c r="C5" t="s">
        <v>99</v>
      </c>
      <c r="G5" t="s">
        <v>100</v>
      </c>
      <c r="H5" s="3" t="s">
        <v>96</v>
      </c>
      <c r="K5" s="4">
        <f>DATE($K$1+1,MONTH(K4),1)-1</f>
        <v>46022</v>
      </c>
      <c r="L5" s="5">
        <f t="shared" si="0"/>
        <v>45992</v>
      </c>
      <c r="M5" s="5">
        <f>DATE($K$1+3,3,31)</f>
        <v>46843</v>
      </c>
      <c r="N5" s="6" t="str">
        <f>IF($I$1="K","リスト!$K$3:$K$13","リスト!$K$5:$K$13")</f>
        <v>リスト!$K$5:$K$13</v>
      </c>
    </row>
    <row r="6" spans="1:14">
      <c r="A6" t="s">
        <v>101</v>
      </c>
      <c r="G6" t="s">
        <v>102</v>
      </c>
      <c r="H6" s="3" t="s">
        <v>103</v>
      </c>
      <c r="K6" s="7">
        <f t="shared" ref="K6:K13" si="1">DATE($K$1,MONTH(K5),1)-1</f>
        <v>45991</v>
      </c>
      <c r="L6" s="5">
        <f t="shared" si="0"/>
        <v>45962</v>
      </c>
      <c r="M6" s="5">
        <f>DATE($K$1+4,3,31)</f>
        <v>47208</v>
      </c>
      <c r="N6" s="6" t="str">
        <f>IF($I$1="K","リスト!$K$3:$K$13","リスト!$K$5:$K$13")</f>
        <v>リスト!$K$5:$K$13</v>
      </c>
    </row>
    <row r="7" spans="1:14">
      <c r="A7" t="s">
        <v>104</v>
      </c>
      <c r="G7" t="s">
        <v>105</v>
      </c>
      <c r="H7" s="1" t="s">
        <v>106</v>
      </c>
      <c r="K7" s="7">
        <f t="shared" si="1"/>
        <v>45961</v>
      </c>
      <c r="L7" s="5">
        <f t="shared" si="0"/>
        <v>45931</v>
      </c>
      <c r="M7" s="5">
        <f>DATE($K$1+5,3,31)</f>
        <v>47573</v>
      </c>
      <c r="N7" s="6" t="str">
        <f>IF($I$1="K","リスト!$K$3:$K$13","リスト!$K$5:$K$13")</f>
        <v>リスト!$K$5:$K$13</v>
      </c>
    </row>
    <row r="8" spans="1:12">
      <c r="A8" t="s">
        <v>107</v>
      </c>
      <c r="G8" t="s">
        <v>108</v>
      </c>
      <c r="H8" s="3" t="s">
        <v>99</v>
      </c>
      <c r="K8" s="7">
        <f t="shared" si="1"/>
        <v>45930</v>
      </c>
      <c r="L8" s="5">
        <f t="shared" si="0"/>
        <v>45901</v>
      </c>
    </row>
    <row r="9" spans="1:12">
      <c r="A9" t="s">
        <v>109</v>
      </c>
      <c r="G9" t="s">
        <v>110</v>
      </c>
      <c r="H9" s="3" t="s">
        <v>111</v>
      </c>
      <c r="K9" s="7">
        <f t="shared" si="1"/>
        <v>45900</v>
      </c>
      <c r="L9" s="5">
        <f t="shared" si="0"/>
        <v>45870</v>
      </c>
    </row>
    <row r="10" spans="1:12">
      <c r="A10" t="s">
        <v>112</v>
      </c>
      <c r="G10" t="s">
        <v>113</v>
      </c>
      <c r="K10" s="7">
        <f t="shared" si="1"/>
        <v>45869</v>
      </c>
      <c r="L10" s="5">
        <f t="shared" si="0"/>
        <v>45839</v>
      </c>
    </row>
    <row r="11" spans="1:12">
      <c r="A11" t="s">
        <v>114</v>
      </c>
      <c r="G11" t="s">
        <v>115</v>
      </c>
      <c r="K11" s="7">
        <f t="shared" si="1"/>
        <v>45838</v>
      </c>
      <c r="L11" s="5">
        <f t="shared" si="0"/>
        <v>45809</v>
      </c>
    </row>
    <row r="12" spans="1:12">
      <c r="A12" t="s">
        <v>116</v>
      </c>
      <c r="G12" t="s">
        <v>117</v>
      </c>
      <c r="K12" s="7">
        <f t="shared" si="1"/>
        <v>45808</v>
      </c>
      <c r="L12" s="5">
        <f t="shared" si="0"/>
        <v>45778</v>
      </c>
    </row>
    <row r="13" spans="1:12">
      <c r="A13" t="s">
        <v>118</v>
      </c>
      <c r="G13" t="s">
        <v>119</v>
      </c>
      <c r="K13" s="7">
        <f t="shared" si="1"/>
        <v>45777</v>
      </c>
      <c r="L13" s="5">
        <f t="shared" si="0"/>
        <v>45748</v>
      </c>
    </row>
    <row r="14" spans="1:11">
      <c r="A14" t="s">
        <v>120</v>
      </c>
      <c r="G14" t="s">
        <v>121</v>
      </c>
      <c r="K14" s="4"/>
    </row>
    <row r="15" spans="1:11">
      <c r="A15" t="s">
        <v>122</v>
      </c>
      <c r="G15" t="s">
        <v>123</v>
      </c>
      <c r="K15" s="4">
        <f ca="1">TODAY()</f>
        <v>45737</v>
      </c>
    </row>
    <row r="16" spans="1:11">
      <c r="A16" t="s">
        <v>86</v>
      </c>
      <c r="G16" t="s">
        <v>124</v>
      </c>
      <c r="K16" s="7">
        <f ca="1" t="shared" ref="K16:K21" si="2">K15+1</f>
        <v>45738</v>
      </c>
    </row>
    <row r="17" spans="7:11">
      <c r="G17" t="s">
        <v>86</v>
      </c>
      <c r="K17" s="7">
        <f ca="1" t="shared" si="2"/>
        <v>45739</v>
      </c>
    </row>
    <row r="18" spans="11:11">
      <c r="K18" s="7">
        <f ca="1" t="shared" si="2"/>
        <v>45740</v>
      </c>
    </row>
    <row r="19" spans="11:11">
      <c r="K19" s="7">
        <f ca="1" t="shared" si="2"/>
        <v>45741</v>
      </c>
    </row>
    <row r="20" spans="11:11">
      <c r="K20" s="7">
        <f ca="1" t="shared" si="2"/>
        <v>45742</v>
      </c>
    </row>
    <row r="21" spans="11:11">
      <c r="K21" s="7">
        <f ca="1" t="shared" si="2"/>
        <v>45743</v>
      </c>
    </row>
  </sheetData>
  <sortState ref="K3:K12">
    <sortCondition ref="K12" descending="1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hyperlinks>
    <hyperlink ref="M33" r:id="rId1"/>
    <hyperlink ref="M46" r:id="rId2"/>
    <hyperlink ref="M55" r:id="rId3"/>
    <hyperlink ref="M177" r:id="rId4"/>
    <hyperlink ref="M183" r:id="rId5"/>
    <hyperlink ref="M209" r:id="rId6"/>
    <hyperlink ref="M241" r:id="rId7"/>
    <hyperlink ref="M52" r:id="rId8"/>
    <hyperlink ref="M166" r:id="rId8"/>
    <hyperlink ref="M13" r:id="rId9"/>
    <hyperlink ref="M210" r:id="rId10"/>
    <hyperlink ref="N208" r:id="rId10"/>
    <hyperlink ref="M78" r:id="rId11"/>
    <hyperlink ref="M49" r:id="rId12"/>
    <hyperlink ref="M76" r:id="rId13"/>
    <hyperlink ref="M259" r:id="rId14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科研利用申請書（様式2）</vt:lpstr>
      <vt:lpstr>（共同実験室用）</vt:lpstr>
      <vt:lpstr>リスト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kyoudou</dc:creator>
  <cp:lastModifiedBy>sardine</cp:lastModifiedBy>
  <dcterms:created xsi:type="dcterms:W3CDTF">2021-01-14T00:00:00Z</dcterms:created>
  <cp:lastPrinted>2021-01-15T06:25:00Z</cp:lastPrinted>
  <dcterms:modified xsi:type="dcterms:W3CDTF">2025-03-21T01:58:04Z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1041-11.2.0.9984</vt:lpwstr>
  </property>
</Properties>
</file>